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7_Handi Rizki Setya Aji\"/>
    </mc:Choice>
  </mc:AlternateContent>
  <xr:revisionPtr revIDLastSave="0" documentId="13_ncr:1_{319085E0-447F-4787-81F0-7913A2C15C86}" xr6:coauthVersionLast="47" xr6:coauthVersionMax="47" xr10:uidLastSave="{00000000-0000-0000-0000-000000000000}"/>
  <bookViews>
    <workbookView xWindow="30" yWindow="585" windowWidth="11760" windowHeight="11580" xr2:uid="{2F7B97DA-76F6-4AE7-AA66-59C611B1A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/>
  <c r="E7" i="1"/>
  <c r="E11" i="1"/>
  <c r="E12" i="1"/>
  <c r="E13" i="1"/>
  <c r="E14" i="1"/>
  <c r="E10" i="1"/>
  <c r="D11" i="1"/>
  <c r="D12" i="1"/>
  <c r="D13" i="1"/>
  <c r="D14" i="1"/>
  <c r="D10" i="1"/>
  <c r="I2" i="1"/>
  <c r="I3" i="1"/>
  <c r="I4" i="1"/>
  <c r="I5" i="1"/>
  <c r="I6" i="1"/>
  <c r="H2" i="1"/>
  <c r="H3" i="1"/>
  <c r="H4" i="1"/>
  <c r="H5" i="1"/>
  <c r="H6" i="1"/>
</calcChain>
</file>

<file path=xl/sharedStrings.xml><?xml version="1.0" encoding="utf-8"?>
<sst xmlns="http://schemas.openxmlformats.org/spreadsheetml/2006/main" count="22" uniqueCount="20">
  <si>
    <t>No</t>
  </si>
  <si>
    <t>NIM</t>
  </si>
  <si>
    <t>Nama Mahasiswa</t>
  </si>
  <si>
    <t>ProgramStudi</t>
  </si>
  <si>
    <t>Nilai Tugas</t>
  </si>
  <si>
    <t xml:space="preserve">Nilai UTS </t>
  </si>
  <si>
    <t>Nilai UAS</t>
  </si>
  <si>
    <t>Andi Pratama</t>
  </si>
  <si>
    <t>Informatika</t>
  </si>
  <si>
    <t>Budi Santoso</t>
  </si>
  <si>
    <t>Sistem Informasi</t>
  </si>
  <si>
    <t>Citra Lestari</t>
  </si>
  <si>
    <t>Dewi Rahma</t>
  </si>
  <si>
    <t>Eko Prasetyo</t>
  </si>
  <si>
    <t>Sistem Infrormasi</t>
  </si>
  <si>
    <t>Status</t>
  </si>
  <si>
    <t>status</t>
  </si>
  <si>
    <t>nim</t>
  </si>
  <si>
    <t>mahasiswa</t>
  </si>
  <si>
    <t>Total 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</si>
</sst>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7" xfId="0" applyFill="1" applyBorder="1"/>
  </cellXfs>
  <cellStyles count="1">
    <cellStyle name="Normal" xfId="0" builtinId="0"/>
  </cellStyles>
  <dxfs count="29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2E9BC6-0D0D-495F-A1F8-EB2B29A1591F}" name="Table1" displayName="Table1" ref="A1:I7" totalsRowCount="1" headerRowDxfId="28" headerRowBorderDxfId="27" tableBorderDxfId="26" totalsRowBorderDxfId="25">
  <autoFilter ref="A1:I6" xr:uid="{FB2E9BC6-0D0D-495F-A1F8-EB2B29A1591F}"/>
  <tableColumns count="9">
    <tableColumn id="1" xr3:uid="{2984FA4E-6745-408A-A8A3-F8784A6A9564}" name="No" dataDxfId="24" totalsRowDxfId="8"/>
    <tableColumn id="2" xr3:uid="{2821BFAA-4EA1-463E-AD36-C0BF2488AB5F}" name="NIM" dataDxfId="23" totalsRowDxfId="7"/>
    <tableColumn id="3" xr3:uid="{3879B666-6B43-4075-ABA1-1D631CBFC638}" name="Nama Mahasiswa" dataDxfId="22" totalsRowDxfId="6"/>
    <tableColumn id="4" xr3:uid="{DE453831-F04A-45C7-9C9C-0AFE692445D9}" name="ProgramStudi" dataDxfId="21" totalsRowDxfId="5"/>
    <tableColumn id="5" xr3:uid="{46467814-C5B5-488E-BD0F-A4584B28B320}" name="Nilai Tugas" totalsRowFunction="custom" dataDxfId="20" totalsRowDxfId="4">
      <totalsRowFormula>AVERAGE(Table1[Nilai Tugas])</totalsRowFormula>
    </tableColumn>
    <tableColumn id="6" xr3:uid="{B91718FE-1886-4D7D-9091-82266E7B69B4}" name="Nilai UTS " totalsRowFunction="custom" dataDxfId="19" totalsRowDxfId="3">
      <totalsRowFormula>AVERAGE(Table1[[Nilai UTS ]])</totalsRowFormula>
    </tableColumn>
    <tableColumn id="7" xr3:uid="{7E2394B4-7AA7-4B2F-95EC-A8528C58E7E4}" name="Nilai UAS" totalsRowFunction="custom" dataDxfId="18" totalsRowDxfId="2">
      <totalsRowFormula>AVERAGE(Table1[Nilai UAS])</totalsRowFormula>
    </tableColumn>
    <tableColumn id="13" xr3:uid="{AB4333BC-7A1D-41A0-9BAD-E66816B7152C}" name="Total Nilai" dataDxfId="17" totalsRowDxfId="1">
      <calculatedColumnFormula>SUM(Table1[[#This Row],[Nilai Tugas]:[Nilai UAS]])</calculatedColumnFormula>
    </tableColumn>
    <tableColumn id="11" xr3:uid="{FE84DDF5-B696-476A-ACD9-4492E483BFDD}" name="Status" dataDxfId="16" totalsRowDxfId="0">
      <calculatedColumnFormula>IF(Table1[[#This Row],[Nilai Tugas]]&gt;75,"Lulus","Remedial")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7383BF-615E-4A5D-8098-24EC99A276A1}" name="Table2" displayName="Table2" ref="C9:E14" totalsRowShown="0" headerRowDxfId="15" headerRowBorderDxfId="14" tableBorderDxfId="13" totalsRowBorderDxfId="12">
  <autoFilter ref="C9:E14" xr:uid="{EE7383BF-615E-4A5D-8098-24EC99A276A1}"/>
  <tableColumns count="3">
    <tableColumn id="1" xr3:uid="{456B2E61-F378-4D07-9BC8-7BA578BC3E6B}" name="nim" dataDxfId="11"/>
    <tableColumn id="2" xr3:uid="{305B4929-15FF-4F98-87FF-883EDDB65B5C}" name="mahasiswa" dataDxfId="10">
      <calculatedColumnFormula>VLOOKUP(C10,Table1[[NIM]:[Status]],2,0)</calculatedColumnFormula>
    </tableColumn>
    <tableColumn id="3" xr3:uid="{A42954BA-2E11-47C8-9C01-075330A1E463}" name="status" dataDxfId="9">
      <calculatedColumnFormula>VLOOKUP(C10,Table1[[NIM]:[Status]],8,0)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B254-D44B-4C9A-8D9C-9AA4CD48660B}">
  <dimension ref="A1:I14"/>
  <sheetViews>
    <sheetView tabSelected="1" topLeftCell="B1" workbookViewId="0">
      <selection activeCell="H2" sqref="H2"/>
    </sheetView>
  </sheetViews>
  <sheetFormatPr defaultRowHeight="15" x14ac:dyDescent="0.25"/>
  <cols>
    <col min="3" max="3" width="18.5703125" customWidth="1"/>
    <col min="4" max="4" width="15.140625" customWidth="1"/>
    <col min="5" max="5" width="12.7109375" customWidth="1"/>
    <col min="6" max="6" width="11.5703125" customWidth="1"/>
    <col min="7" max="8" width="11.4257812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19</v>
      </c>
      <c r="I1" s="2" t="s">
        <v>15</v>
      </c>
    </row>
    <row r="2" spans="1:9" x14ac:dyDescent="0.25">
      <c r="A2" s="4">
        <v>1</v>
      </c>
      <c r="B2" s="5">
        <v>230101</v>
      </c>
      <c r="C2" s="5" t="s">
        <v>7</v>
      </c>
      <c r="D2" s="5" t="s">
        <v>8</v>
      </c>
      <c r="E2" s="5">
        <v>80</v>
      </c>
      <c r="F2" s="5">
        <v>75</v>
      </c>
      <c r="G2" s="6">
        <v>85</v>
      </c>
      <c r="H2" s="3">
        <f>SUM(Table1[[#This Row],[Nilai Tugas]:[Nilai UAS]])</f>
        <v>240</v>
      </c>
      <c r="I2" s="2" t="str">
        <f>IF(Table1[[#This Row],[Nilai Tugas]]&gt;75,"Lulus","Remedial")</f>
        <v>Lulus</v>
      </c>
    </row>
    <row r="3" spans="1:9" x14ac:dyDescent="0.25">
      <c r="A3" s="4">
        <v>2</v>
      </c>
      <c r="B3" s="5">
        <v>230201</v>
      </c>
      <c r="C3" s="5" t="s">
        <v>9</v>
      </c>
      <c r="D3" s="5" t="s">
        <v>10</v>
      </c>
      <c r="E3" s="5">
        <v>90</v>
      </c>
      <c r="F3" s="5">
        <v>85</v>
      </c>
      <c r="G3" s="6">
        <v>88</v>
      </c>
      <c r="H3" s="6">
        <f>SUM(Table1[[#This Row],[Nilai Tugas]:[Nilai UAS]])</f>
        <v>263</v>
      </c>
      <c r="I3" s="5" t="str">
        <f>IF(Table1[[#This Row],[Nilai Tugas]]&gt;75,"Lulus","Remedial")</f>
        <v>Lulus</v>
      </c>
    </row>
    <row r="4" spans="1:9" x14ac:dyDescent="0.25">
      <c r="A4" s="4">
        <v>3</v>
      </c>
      <c r="B4" s="5">
        <v>230102</v>
      </c>
      <c r="C4" s="5" t="s">
        <v>11</v>
      </c>
      <c r="D4" s="5" t="s">
        <v>8</v>
      </c>
      <c r="E4" s="5">
        <v>60</v>
      </c>
      <c r="F4" s="5">
        <v>65</v>
      </c>
      <c r="G4" s="6">
        <v>70</v>
      </c>
      <c r="H4" s="6">
        <f>SUM(Table1[[#This Row],[Nilai Tugas]:[Nilai UAS]])</f>
        <v>195</v>
      </c>
      <c r="I4" s="5" t="str">
        <f>IF(Table1[[#This Row],[Nilai Tugas]]&gt;75,"Lulus","Remedial")</f>
        <v>Remedial</v>
      </c>
    </row>
    <row r="5" spans="1:9" x14ac:dyDescent="0.25">
      <c r="A5" s="4">
        <v>4</v>
      </c>
      <c r="B5" s="5">
        <v>230301</v>
      </c>
      <c r="C5" s="5" t="s">
        <v>12</v>
      </c>
      <c r="D5" s="5" t="s">
        <v>10</v>
      </c>
      <c r="E5" s="5">
        <v>75</v>
      </c>
      <c r="F5" s="5">
        <v>70</v>
      </c>
      <c r="G5" s="6">
        <v>60</v>
      </c>
      <c r="H5" s="6">
        <f>SUM(Table1[[#This Row],[Nilai Tugas]:[Nilai UAS]])</f>
        <v>205</v>
      </c>
      <c r="I5" s="5" t="str">
        <f>IF(Table1[[#This Row],[Nilai Tugas]]&gt;75,"Lulus","Remedial")</f>
        <v>Remedial</v>
      </c>
    </row>
    <row r="6" spans="1:9" x14ac:dyDescent="0.25">
      <c r="A6" s="7">
        <v>5</v>
      </c>
      <c r="B6" s="8">
        <v>230202</v>
      </c>
      <c r="C6" s="8" t="s">
        <v>13</v>
      </c>
      <c r="D6" s="8" t="s">
        <v>14</v>
      </c>
      <c r="E6" s="8">
        <v>85</v>
      </c>
      <c r="F6" s="8">
        <v>90</v>
      </c>
      <c r="G6" s="9">
        <v>95</v>
      </c>
      <c r="H6" s="9">
        <f>SUM(Table1[[#This Row],[Nilai Tugas]:[Nilai UAS]])</f>
        <v>270</v>
      </c>
      <c r="I6" s="8" t="str">
        <f>IF(Table1[[#This Row],[Nilai Tugas]]&gt;75,"Lulus","Remedial")</f>
        <v>Lulus</v>
      </c>
    </row>
    <row r="7" spans="1:9" x14ac:dyDescent="0.25">
      <c r="A7" s="7"/>
      <c r="B7" s="8"/>
      <c r="C7" s="8"/>
      <c r="D7" s="8"/>
      <c r="E7" s="8">
        <f>AVERAGE(Table1[Nilai Tugas])</f>
        <v>78</v>
      </c>
      <c r="F7" s="8">
        <f>AVERAGE(Table1[[Nilai UTS ]])</f>
        <v>77</v>
      </c>
      <c r="G7" s="8">
        <f>AVERAGE(Table1[Nilai UAS])</f>
        <v>79.599999999999994</v>
      </c>
      <c r="H7" s="8"/>
      <c r="I7" s="8"/>
    </row>
    <row r="9" spans="1:9" x14ac:dyDescent="0.25">
      <c r="C9" s="1" t="s">
        <v>17</v>
      </c>
      <c r="D9" s="2" t="s">
        <v>18</v>
      </c>
      <c r="E9" s="3" t="s">
        <v>16</v>
      </c>
    </row>
    <row r="10" spans="1:9" x14ac:dyDescent="0.25">
      <c r="C10" s="10">
        <v>230101</v>
      </c>
      <c r="D10" s="5" t="str">
        <f>VLOOKUP(C10,Table1[[NIM]:[Status]],2,0)</f>
        <v>Andi Pratama</v>
      </c>
      <c r="E10" s="6" t="str">
        <f>VLOOKUP(C10,Table1[[NIM]:[Status]],8,0)</f>
        <v>Lulus</v>
      </c>
    </row>
    <row r="11" spans="1:9" x14ac:dyDescent="0.25">
      <c r="C11" s="4">
        <v>230201</v>
      </c>
      <c r="D11" s="5" t="str">
        <f>VLOOKUP(C11,Table1[[NIM]:[Status]],2,0)</f>
        <v>Budi Santoso</v>
      </c>
      <c r="E11" s="6" t="str">
        <f>VLOOKUP(C11,Table1[[NIM]:[Status]],8,0)</f>
        <v>Lulus</v>
      </c>
    </row>
    <row r="12" spans="1:9" x14ac:dyDescent="0.25">
      <c r="C12" s="10">
        <v>230102</v>
      </c>
      <c r="D12" s="5" t="str">
        <f>VLOOKUP(C12,Table1[[NIM]:[Status]],2,0)</f>
        <v>Citra Lestari</v>
      </c>
      <c r="E12" s="6" t="str">
        <f>VLOOKUP(C12,Table1[[NIM]:[Status]],8,0)</f>
        <v>Remedial</v>
      </c>
    </row>
    <row r="13" spans="1:9" x14ac:dyDescent="0.25">
      <c r="C13" s="4">
        <v>230301</v>
      </c>
      <c r="D13" s="5" t="str">
        <f>VLOOKUP(C13,Table1[[NIM]:[Status]],2,0)</f>
        <v>Dewi Rahma</v>
      </c>
      <c r="E13" s="6" t="str">
        <f>VLOOKUP(C13,Table1[[NIM]:[Status]],8,0)</f>
        <v>Remedial</v>
      </c>
    </row>
    <row r="14" spans="1:9" x14ac:dyDescent="0.25">
      <c r="C14" s="11">
        <v>230202</v>
      </c>
      <c r="D14" s="8" t="str">
        <f>VLOOKUP(C14,Table1[[NIM]:[Status]],2,0)</f>
        <v>Eko Prasetyo</v>
      </c>
      <c r="E14" s="9" t="str">
        <f>VLOOKUP(C14,Table1[[NIM]:[Status]],8,0)</f>
        <v>Lulus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2026-07-31T01:16:16Z</dcterms:created>
  <dcterms:modified xsi:type="dcterms:W3CDTF">2026-07-31T02:40:47Z</dcterms:modified>
</cp:coreProperties>
</file>